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65356" windowWidth="15480" windowHeight="11640" activeTab="2"/>
  </bookViews>
  <sheets>
    <sheet name="Order Form" sheetId="1" r:id="rId1"/>
    <sheet name="Disbursement Instructions" sheetId="2" r:id="rId2"/>
    <sheet name="Package Information" sheetId="3" r:id="rId3"/>
  </sheets>
  <definedNames>
    <definedName name="_xlnm.Print_Titles" localSheetId="1">'Disbursement Instructions'!$4:$6</definedName>
  </definedNames>
  <calcPr fullCalcOnLoad="1"/>
</workbook>
</file>

<file path=xl/sharedStrings.xml><?xml version="1.0" encoding="utf-8"?>
<sst xmlns="http://schemas.openxmlformats.org/spreadsheetml/2006/main" count="83" uniqueCount="76">
  <si>
    <t>Pkg. #</t>
  </si>
  <si>
    <t>Description</t>
  </si>
  <si>
    <t>A</t>
  </si>
  <si>
    <t>Subtotal</t>
  </si>
  <si>
    <t>B</t>
  </si>
  <si>
    <t>C</t>
  </si>
  <si>
    <t>D</t>
  </si>
  <si>
    <t>Room #:</t>
  </si>
  <si>
    <t>MS Office</t>
  </si>
  <si>
    <t>Virus</t>
  </si>
  <si>
    <t>Support</t>
  </si>
  <si>
    <t>OFFICE USE ONLY</t>
  </si>
  <si>
    <t>Virus Protection</t>
  </si>
  <si>
    <t>Deep Freeze</t>
  </si>
  <si>
    <t>Direct Shipping</t>
  </si>
  <si>
    <t>TOTAL SITE COST</t>
  </si>
  <si>
    <t xml:space="preserve">Req.# </t>
  </si>
  <si>
    <t>(Enter Req. No. from original
 Requisition form and attach)</t>
  </si>
  <si>
    <t>Package Price</t>
  </si>
  <si>
    <t>Dept:</t>
  </si>
  <si>
    <t>E</t>
  </si>
  <si>
    <t>QTY.</t>
  </si>
  <si>
    <t>School:</t>
  </si>
  <si>
    <t>AMP</t>
  </si>
  <si>
    <t>F</t>
  </si>
  <si>
    <t>Vendor</t>
  </si>
  <si>
    <t>Warranty</t>
  </si>
  <si>
    <t>OS</t>
  </si>
  <si>
    <t>Base Price</t>
  </si>
  <si>
    <t>G</t>
  </si>
  <si>
    <t>Base Price*</t>
  </si>
  <si>
    <t>AMP*</t>
  </si>
  <si>
    <t>Warr.*</t>
  </si>
  <si>
    <t>Date:</t>
  </si>
  <si>
    <t>AltIris</t>
  </si>
  <si>
    <t>Altiris</t>
  </si>
  <si>
    <t>eWaste Fee*</t>
  </si>
  <si>
    <t>E-waste Fee</t>
  </si>
  <si>
    <t>P.O. AMT.</t>
  </si>
  <si>
    <t>H</t>
  </si>
  <si>
    <t>I</t>
  </si>
  <si>
    <t>Package</t>
  </si>
  <si>
    <t>Tax</t>
  </si>
  <si>
    <t>Building</t>
  </si>
  <si>
    <t>Dept.</t>
  </si>
  <si>
    <t>Number of computers to each location</t>
  </si>
  <si>
    <t>Room #</t>
  </si>
  <si>
    <t>Disbursement of computers (required):</t>
  </si>
  <si>
    <r>
      <t xml:space="preserve">Staging Area Instructions 
</t>
    </r>
    <r>
      <rPr>
        <b/>
        <sz val="10"/>
        <rFont val="Arial"/>
        <family val="2"/>
      </rPr>
      <t>(A secure location where computers will be dropped off)</t>
    </r>
  </si>
  <si>
    <t>DF</t>
  </si>
  <si>
    <t>Supp</t>
  </si>
  <si>
    <t>Computer Locations</t>
  </si>
  <si>
    <t>SITE:</t>
  </si>
  <si>
    <r>
      <t xml:space="preserve">Please indicate, in detail, where each computer purchased will be placed.  This is required for inventory purposes by the purchasing department. 
</t>
    </r>
    <r>
      <rPr>
        <b/>
        <sz val="12"/>
        <color indexed="10"/>
        <rFont val="Arial"/>
        <family val="2"/>
      </rPr>
      <t>Y</t>
    </r>
    <r>
      <rPr>
        <b/>
        <i/>
        <sz val="12"/>
        <color indexed="10"/>
        <rFont val="Arial"/>
        <family val="2"/>
      </rPr>
      <t>OUR ORDER WILL NOT BE PROCESSED WITHOUT THIS INFORMATION</t>
    </r>
  </si>
  <si>
    <t>Bldg.:</t>
  </si>
  <si>
    <t>Computer Order Form</t>
  </si>
  <si>
    <t>Click  "Disbursement Instructions" worksheet</t>
  </si>
  <si>
    <t>P.O.#</t>
  </si>
  <si>
    <t>Office</t>
  </si>
  <si>
    <t>Asset Tag</t>
  </si>
  <si>
    <t>Tag</t>
  </si>
  <si>
    <r>
      <t xml:space="preserve">Please enter a Budget Number to be charged </t>
    </r>
    <r>
      <rPr>
        <b/>
        <u val="single"/>
        <sz val="9"/>
        <color indexed="10"/>
        <rFont val="Arial"/>
        <family val="2"/>
      </rPr>
      <t>if not</t>
    </r>
    <r>
      <rPr>
        <b/>
        <sz val="9"/>
        <color indexed="10"/>
        <rFont val="Arial"/>
        <family val="2"/>
      </rPr>
      <t xml:space="preserve"> using Refresh Funds</t>
    </r>
  </si>
  <si>
    <t>TOTAL</t>
  </si>
  <si>
    <t>**This order qualifies for Microsoft Voucher reimbursement**</t>
  </si>
  <si>
    <t>Tax (8.25%) (No tax on Support &amp; Asset Tagging)</t>
  </si>
  <si>
    <r>
      <t xml:space="preserve">1.  Complete this form.  </t>
    </r>
    <r>
      <rPr>
        <sz val="8"/>
        <color indexed="10"/>
        <rFont val="Arial"/>
        <family val="2"/>
      </rPr>
      <t>Complete a separate form for each vendor (Apple/HP) 
      AND/OR  Budget Number.</t>
    </r>
    <r>
      <rPr>
        <sz val="8"/>
        <rFont val="Arial"/>
        <family val="2"/>
      </rPr>
      <t xml:space="preserve">
2.  Print this order form and the disbursement instructions and attach to your
      original purchasing requisition and email a copy of this order form to Sheila 
      Loranger.
3.  Complete the top portion of the requisition and type "See attached" under Item
      Description (D.O. WILL COMPLETE THE BUDGET #)
4.  Submit the requisition with </t>
    </r>
    <r>
      <rPr>
        <b/>
        <sz val="8"/>
        <rFont val="Arial"/>
        <family val="2"/>
      </rPr>
      <t>all</t>
    </r>
    <r>
      <rPr>
        <sz val="8"/>
        <rFont val="Arial"/>
        <family val="2"/>
      </rPr>
      <t xml:space="preserve"> proper approval signatures.  Send both forms to Sheila 
      Loranger in the Information &amp; Technology Dept.  </t>
    </r>
    <r>
      <rPr>
        <b/>
        <sz val="8"/>
        <rFont val="Arial"/>
        <family val="2"/>
      </rPr>
      <t>Keep a copy of both forms for 
      your records.</t>
    </r>
  </si>
  <si>
    <t>End User: Staff or Student.  If Staff, enter staff member's name</t>
  </si>
  <si>
    <t>Apple Mac Book Lab - 10 Mac Book-Combo - (See package F for laptop spec.); $16,751</t>
  </si>
  <si>
    <t>Apple Mac Book Lab - 20 Mac Book Combo - (See package F for laptop specs.); $31,602</t>
  </si>
  <si>
    <t>PC Mobile Lab - 20 Laptops (See package B for laptop specs.); $23,742</t>
  </si>
  <si>
    <r>
      <t>PC Laptop</t>
    </r>
    <r>
      <rPr>
        <sz val="10"/>
        <rFont val="Times New Roman"/>
        <family val="1"/>
      </rPr>
      <t xml:space="preserve"> - Compaq 6710b; Windows XP-Pro (Vista license included); Intel Core 2 Duo, 2.0 GHz; 1 GB RAM; 80 GB Hard drive; DVD-RW; 15.4" Display; Wireless and Bluetooth; Battery - 6 cell Li-ion; 3 year warranty; $1,060</t>
    </r>
  </si>
  <si>
    <r>
      <t>Apple Desktop</t>
    </r>
    <r>
      <rPr>
        <sz val="10"/>
        <rFont val="Times New Roman"/>
        <family val="1"/>
      </rPr>
      <t xml:space="preserve"> - iMAC Super 20" Display; Intel Core 2 Duo; OS 10; 2.0GHz; 1 GB RAM, 250 GB Hard Drive; Superdrive DVD-RW/CD-RW; Built-in iSight Camera; Apple Care Extended Warranty; $1,503</t>
    </r>
  </si>
  <si>
    <r>
      <t>Apple Laptop</t>
    </r>
    <r>
      <rPr>
        <sz val="10"/>
        <rFont val="Times New Roman"/>
        <family val="1"/>
      </rPr>
      <t xml:space="preserve"> - Mac Book Combo 13.3" Display; Intel Core 2 Duo; OS 10, 2.0GHz; 80 GB Serial ATA Hard Drive; 1 GB RAM;  24X Combo Drive(DVD-R/CD-RW); Built-in iSight Camera; Apple Care Protection Plan; $1,374</t>
    </r>
  </si>
  <si>
    <r>
      <t xml:space="preserve">Apple Laptop </t>
    </r>
    <r>
      <rPr>
        <sz val="10"/>
        <rFont val="Times New Roman"/>
        <family val="1"/>
      </rPr>
      <t>- Mac Book Super 13.3" Display; Intel Core 2 Duo;  OS 10, 2.0 GHz; 120 GB Serial ATA Hard drive; 1 GB RAM;  Superdrive DVD-RW, CD-RW; Built-in iSight Camera; Apple Care Protection Plan; $1,577</t>
    </r>
  </si>
  <si>
    <r>
      <t>Apple Laptop</t>
    </r>
    <r>
      <rPr>
        <sz val="10"/>
        <rFont val="Times New Roman"/>
        <family val="1"/>
      </rPr>
      <t xml:space="preserve"> - Mac Book PRO 15" Display; Intel Core 2 Duo; OS 10, 2.16 GHz; 120 GB Hard drive; 2 GB RAM; Superdrive DVD-RW, CD-RW; Built-in iSight Camera; Apple Care Protection Plan; $2,273</t>
    </r>
  </si>
  <si>
    <r>
      <t>PC Desktop</t>
    </r>
    <r>
      <rPr>
        <sz val="10"/>
        <rFont val="Times New Roman"/>
        <family val="1"/>
      </rPr>
      <t xml:space="preserve"> - HP - Compaq dc5800; Windows XP-Pro (Vista license included);  Intel Core 2 Duo; 2.2 GHz; 1 GB RAM; 160 GB Hard Drive; DVD-RW; Wireless &amp; Bluetooth; 17" LCD Flat Panel Monitor; 3 year Warranty; $1,069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</si>
</sst>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&quot;$&quot;#,##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&quot;$&quot;#,##0"/>
    <numFmt numFmtId="173" formatCode="00.0\-00000.0\-00000\-00000\-0000\-000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0"/>
    </font>
    <font>
      <b/>
      <sz val="18"/>
      <name val="Arial"/>
      <family val="2"/>
    </font>
    <font>
      <sz val="10"/>
      <color indexed="55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6"/>
      <name val="Arial"/>
      <family val="2"/>
    </font>
    <font>
      <b/>
      <sz val="12"/>
      <color indexed="10"/>
      <name val="Arial"/>
      <family val="2"/>
    </font>
    <font>
      <u val="single"/>
      <sz val="14"/>
      <color indexed="12"/>
      <name val="Arial Black"/>
      <family val="2"/>
    </font>
    <font>
      <b/>
      <sz val="9"/>
      <color indexed="10"/>
      <name val="Arial"/>
      <family val="2"/>
    </font>
    <font>
      <sz val="8"/>
      <color indexed="10"/>
      <name val="Arial"/>
      <family val="2"/>
    </font>
    <font>
      <b/>
      <u val="single"/>
      <sz val="9"/>
      <color indexed="10"/>
      <name val="Arial"/>
      <family val="2"/>
    </font>
    <font>
      <b/>
      <i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wrapText="1"/>
      <protection/>
    </xf>
    <xf numFmtId="0" fontId="0" fillId="0" borderId="3" xfId="0" applyFill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/>
      <protection/>
    </xf>
    <xf numFmtId="6" fontId="0" fillId="3" borderId="0" xfId="0" applyNumberForma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wrapText="1"/>
      <protection/>
    </xf>
    <xf numFmtId="0" fontId="10" fillId="4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textRotation="45" wrapText="1"/>
    </xf>
    <xf numFmtId="0" fontId="10" fillId="4" borderId="6" xfId="0" applyFont="1" applyFill="1" applyBorder="1" applyAlignment="1" applyProtection="1">
      <alignment horizontal="center" vertical="center" wrapText="1"/>
      <protection/>
    </xf>
    <xf numFmtId="172" fontId="1" fillId="0" borderId="4" xfId="0" applyNumberFormat="1" applyFont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wrapText="1"/>
      <protection/>
    </xf>
    <xf numFmtId="0" fontId="0" fillId="4" borderId="5" xfId="0" applyFill="1" applyBorder="1" applyAlignment="1">
      <alignment/>
    </xf>
    <xf numFmtId="0" fontId="10" fillId="4" borderId="5" xfId="0" applyFont="1" applyFill="1" applyBorder="1" applyAlignment="1">
      <alignment/>
    </xf>
    <xf numFmtId="172" fontId="10" fillId="4" borderId="5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4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right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wrapText="1"/>
      <protection/>
    </xf>
    <xf numFmtId="0" fontId="1" fillId="0" borderId="0" xfId="0" applyFont="1" applyAlignment="1">
      <alignment/>
    </xf>
    <xf numFmtId="0" fontId="1" fillId="0" borderId="8" xfId="0" applyFont="1" applyBorder="1" applyAlignment="1">
      <alignment vertical="top" wrapText="1"/>
    </xf>
    <xf numFmtId="0" fontId="10" fillId="4" borderId="9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1" fillId="0" borderId="11" xfId="0" applyFont="1" applyFill="1" applyBorder="1" applyAlignment="1" applyProtection="1">
      <alignment horizontal="righ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left"/>
      <protection/>
    </xf>
    <xf numFmtId="6" fontId="0" fillId="3" borderId="0" xfId="0" applyNumberForma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7" fillId="3" borderId="4" xfId="0" applyFont="1" applyFill="1" applyBorder="1" applyAlignment="1" applyProtection="1">
      <alignment horizontal="left"/>
      <protection/>
    </xf>
    <xf numFmtId="0" fontId="7" fillId="3" borderId="13" xfId="0" applyFont="1" applyFill="1" applyBorder="1" applyAlignment="1" applyProtection="1">
      <alignment horizontal="left"/>
      <protection/>
    </xf>
    <xf numFmtId="164" fontId="10" fillId="3" borderId="0" xfId="0" applyNumberFormat="1" applyFont="1" applyFill="1" applyBorder="1" applyAlignment="1" applyProtection="1">
      <alignment vertical="center"/>
      <protection/>
    </xf>
    <xf numFmtId="164" fontId="10" fillId="3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Border="1" applyAlignment="1">
      <alignment/>
    </xf>
    <xf numFmtId="0" fontId="24" fillId="0" borderId="1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10" fillId="3" borderId="14" xfId="0" applyFont="1" applyFill="1" applyBorder="1" applyAlignment="1" applyProtection="1">
      <alignment vertical="center"/>
      <protection/>
    </xf>
    <xf numFmtId="164" fontId="10" fillId="3" borderId="15" xfId="0" applyNumberFormat="1" applyFont="1" applyFill="1" applyBorder="1" applyAlignment="1" applyProtection="1">
      <alignment vertical="center"/>
      <protection/>
    </xf>
    <xf numFmtId="164" fontId="10" fillId="3" borderId="15" xfId="0" applyNumberFormat="1" applyFont="1" applyFill="1" applyBorder="1" applyAlignment="1" applyProtection="1">
      <alignment horizontal="right" vertical="center"/>
      <protection/>
    </xf>
    <xf numFmtId="6" fontId="0" fillId="3" borderId="15" xfId="0" applyNumberFormat="1" applyFill="1" applyBorder="1" applyAlignment="1" applyProtection="1">
      <alignment vertical="center"/>
      <protection/>
    </xf>
    <xf numFmtId="164" fontId="1" fillId="3" borderId="16" xfId="0" applyNumberFormat="1" applyFont="1" applyFill="1" applyBorder="1" applyAlignment="1" applyProtection="1">
      <alignment horizontal="right" vertical="center"/>
      <protection/>
    </xf>
    <xf numFmtId="0" fontId="10" fillId="3" borderId="17" xfId="0" applyFont="1" applyFill="1" applyBorder="1" applyAlignment="1" applyProtection="1">
      <alignment vertical="center"/>
      <protection/>
    </xf>
    <xf numFmtId="164" fontId="0" fillId="3" borderId="18" xfId="0" applyNumberFormat="1" applyFont="1" applyFill="1" applyBorder="1" applyAlignment="1" applyProtection="1">
      <alignment vertical="center"/>
      <protection/>
    </xf>
    <xf numFmtId="164" fontId="0" fillId="3" borderId="18" xfId="0" applyNumberFormat="1" applyFill="1" applyBorder="1" applyAlignment="1" applyProtection="1">
      <alignment vertical="center"/>
      <protection/>
    </xf>
    <xf numFmtId="164" fontId="1" fillId="3" borderId="18" xfId="0" applyNumberFormat="1" applyFont="1" applyFill="1" applyBorder="1" applyAlignment="1" applyProtection="1">
      <alignment vertical="center"/>
      <protection/>
    </xf>
    <xf numFmtId="164" fontId="10" fillId="3" borderId="19" xfId="0" applyNumberFormat="1" applyFont="1" applyFill="1" applyBorder="1" applyAlignment="1" applyProtection="1">
      <alignment vertical="center"/>
      <protection/>
    </xf>
    <xf numFmtId="164" fontId="10" fillId="3" borderId="20" xfId="0" applyNumberFormat="1" applyFont="1" applyFill="1" applyBorder="1" applyAlignment="1" applyProtection="1">
      <alignment vertical="center"/>
      <protection/>
    </xf>
    <xf numFmtId="164" fontId="10" fillId="3" borderId="20" xfId="0" applyNumberFormat="1" applyFont="1" applyFill="1" applyBorder="1" applyAlignment="1" applyProtection="1">
      <alignment horizontal="right" vertical="center"/>
      <protection/>
    </xf>
    <xf numFmtId="0" fontId="0" fillId="3" borderId="20" xfId="0" applyFill="1" applyBorder="1" applyAlignment="1" applyProtection="1">
      <alignment horizontal="right" vertical="center"/>
      <protection/>
    </xf>
    <xf numFmtId="164" fontId="0" fillId="3" borderId="21" xfId="0" applyNumberFormat="1" applyFill="1" applyBorder="1" applyAlignment="1" applyProtection="1">
      <alignment vertical="center"/>
      <protection/>
    </xf>
    <xf numFmtId="172" fontId="2" fillId="0" borderId="1" xfId="0" applyNumberFormat="1" applyFont="1" applyFill="1" applyBorder="1" applyAlignment="1" applyProtection="1">
      <alignment horizontal="right" vertical="center"/>
      <protection/>
    </xf>
    <xf numFmtId="164" fontId="2" fillId="0" borderId="1" xfId="0" applyNumberFormat="1" applyFont="1" applyFill="1" applyBorder="1" applyAlignment="1" applyProtection="1">
      <alignment horizontal="right" vertical="center"/>
      <protection/>
    </xf>
    <xf numFmtId="172" fontId="2" fillId="0" borderId="1" xfId="0" applyNumberFormat="1" applyFont="1" applyBorder="1" applyAlignment="1" applyProtection="1">
      <alignment horizontal="right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172" fontId="25" fillId="0" borderId="5" xfId="0" applyNumberFormat="1" applyFont="1" applyBorder="1" applyAlignment="1">
      <alignment/>
    </xf>
    <xf numFmtId="164" fontId="25" fillId="0" borderId="5" xfId="0" applyNumberFormat="1" applyFont="1" applyBorder="1" applyAlignment="1">
      <alignment/>
    </xf>
    <xf numFmtId="164" fontId="25" fillId="0" borderId="5" xfId="0" applyNumberFormat="1" applyFont="1" applyFill="1" applyBorder="1" applyAlignment="1">
      <alignment/>
    </xf>
    <xf numFmtId="0" fontId="2" fillId="0" borderId="22" xfId="0" applyFont="1" applyBorder="1" applyAlignment="1" applyProtection="1">
      <alignment horizontal="left" vertical="top" wrapText="1"/>
      <protection/>
    </xf>
    <xf numFmtId="0" fontId="19" fillId="2" borderId="0" xfId="0" applyFont="1" applyFill="1" applyBorder="1" applyAlignment="1">
      <alignment horizontal="center" wrapText="1"/>
    </xf>
    <xf numFmtId="0" fontId="19" fillId="2" borderId="1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19" fillId="2" borderId="23" xfId="0" applyFont="1" applyFill="1" applyBorder="1" applyAlignment="1">
      <alignment horizontal="center" wrapText="1"/>
    </xf>
    <xf numFmtId="0" fontId="11" fillId="0" borderId="11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24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164" fontId="7" fillId="3" borderId="25" xfId="0" applyNumberFormat="1" applyFont="1" applyFill="1" applyBorder="1" applyAlignment="1" applyProtection="1">
      <alignment horizontal="right"/>
      <protection/>
    </xf>
    <xf numFmtId="164" fontId="7" fillId="3" borderId="4" xfId="0" applyNumberFormat="1" applyFont="1" applyFill="1" applyBorder="1" applyAlignment="1" applyProtection="1">
      <alignment horizontal="righ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13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6" fillId="3" borderId="25" xfId="0" applyFont="1" applyFill="1" applyBorder="1" applyAlignment="1" applyProtection="1">
      <alignment horizontal="left"/>
      <protection/>
    </xf>
    <xf numFmtId="0" fontId="6" fillId="3" borderId="13" xfId="0" applyFont="1" applyFill="1" applyBorder="1" applyAlignment="1" applyProtection="1">
      <alignment horizontal="left"/>
      <protection/>
    </xf>
    <xf numFmtId="0" fontId="6" fillId="3" borderId="4" xfId="0" applyFont="1" applyFill="1" applyBorder="1" applyAlignment="1" applyProtection="1">
      <alignment horizontal="left"/>
      <protection/>
    </xf>
    <xf numFmtId="164" fontId="0" fillId="0" borderId="25" xfId="0" applyNumberFormat="1" applyFont="1" applyBorder="1" applyAlignment="1" applyProtection="1">
      <alignment horizontal="right"/>
      <protection/>
    </xf>
    <xf numFmtId="164" fontId="0" fillId="0" borderId="4" xfId="0" applyNumberFormat="1" applyFont="1" applyBorder="1" applyAlignment="1" applyProtection="1">
      <alignment horizontal="right"/>
      <protection/>
    </xf>
    <xf numFmtId="0" fontId="19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10" fillId="0" borderId="1" xfId="0" applyFont="1" applyBorder="1" applyAlignment="1" applyProtection="1">
      <alignment horizontal="left" vertical="center" wrapText="1"/>
      <protection/>
    </xf>
    <xf numFmtId="0" fontId="10" fillId="2" borderId="8" xfId="0" applyFont="1" applyFill="1" applyBorder="1" applyAlignment="1" applyProtection="1">
      <alignment horizontal="left"/>
      <protection locked="0"/>
    </xf>
    <xf numFmtId="0" fontId="10" fillId="2" borderId="26" xfId="0" applyFont="1" applyFill="1" applyBorder="1" applyAlignment="1" applyProtection="1">
      <alignment horizontal="left"/>
      <protection locked="0"/>
    </xf>
    <xf numFmtId="0" fontId="2" fillId="0" borderId="27" xfId="0" applyFont="1" applyBorder="1" applyAlignment="1" applyProtection="1">
      <alignment horizontal="left" vertical="top" wrapText="1"/>
      <protection/>
    </xf>
    <xf numFmtId="0" fontId="2" fillId="0" borderId="28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left" vertical="top" wrapText="1"/>
      <protection/>
    </xf>
    <xf numFmtId="0" fontId="2" fillId="0" borderId="24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23" xfId="0" applyFont="1" applyBorder="1" applyAlignment="1" applyProtection="1">
      <alignment horizontal="left" vertical="top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4" borderId="24" xfId="0" applyFont="1" applyFill="1" applyBorder="1" applyAlignment="1" applyProtection="1">
      <alignment horizontal="center"/>
      <protection/>
    </xf>
    <xf numFmtId="0" fontId="4" fillId="4" borderId="10" xfId="0" applyFont="1" applyFill="1" applyBorder="1" applyAlignment="1" applyProtection="1">
      <alignment horizontal="center"/>
      <protection/>
    </xf>
    <xf numFmtId="0" fontId="4" fillId="4" borderId="23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top" wrapText="1"/>
      <protection/>
    </xf>
    <xf numFmtId="0" fontId="6" fillId="3" borderId="27" xfId="0" applyFont="1" applyFill="1" applyBorder="1" applyAlignment="1" applyProtection="1">
      <alignment horizontal="center" vertical="top" wrapText="1"/>
      <protection/>
    </xf>
    <xf numFmtId="0" fontId="6" fillId="3" borderId="28" xfId="0" applyFont="1" applyFill="1" applyBorder="1" applyAlignment="1" applyProtection="1">
      <alignment horizontal="center" vertical="top" wrapText="1"/>
      <protection/>
    </xf>
    <xf numFmtId="0" fontId="10" fillId="2" borderId="8" xfId="0" applyFont="1" applyFill="1" applyBorder="1" applyAlignment="1" applyProtection="1">
      <alignment horizontal="left" wrapText="1"/>
      <protection locked="0"/>
    </xf>
    <xf numFmtId="0" fontId="10" fillId="2" borderId="26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right" wrapText="1"/>
      <protection/>
    </xf>
    <xf numFmtId="14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 wrapText="1"/>
      <protection/>
    </xf>
    <xf numFmtId="0" fontId="1" fillId="3" borderId="22" xfId="0" applyFont="1" applyFill="1" applyBorder="1" applyAlignment="1" applyProtection="1">
      <alignment horizontal="center" vertical="top"/>
      <protection/>
    </xf>
    <xf numFmtId="0" fontId="0" fillId="3" borderId="27" xfId="0" applyFill="1" applyBorder="1" applyAlignment="1" applyProtection="1">
      <alignment horizontal="center"/>
      <protection/>
    </xf>
    <xf numFmtId="0" fontId="0" fillId="3" borderId="28" xfId="0" applyFill="1" applyBorder="1" applyAlignment="1" applyProtection="1">
      <alignment horizontal="center"/>
      <protection/>
    </xf>
    <xf numFmtId="0" fontId="10" fillId="4" borderId="29" xfId="0" applyFont="1" applyFill="1" applyBorder="1" applyAlignment="1" applyProtection="1">
      <alignment horizontal="center" vertical="center" wrapText="1"/>
      <protection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10" fillId="4" borderId="30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left" vertical="center" wrapText="1"/>
      <protection/>
    </xf>
    <xf numFmtId="0" fontId="18" fillId="0" borderId="8" xfId="20" applyFont="1" applyFill="1" applyBorder="1" applyAlignment="1" applyProtection="1">
      <alignment horizontal="center" vertical="center" wrapText="1"/>
      <protection/>
    </xf>
    <xf numFmtId="0" fontId="18" fillId="0" borderId="31" xfId="20" applyFont="1" applyFill="1" applyBorder="1" applyAlignment="1" applyProtection="1">
      <alignment horizontal="center" vertical="center" wrapText="1"/>
      <protection/>
    </xf>
    <xf numFmtId="0" fontId="16" fillId="0" borderId="8" xfId="0" applyFont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24" fillId="0" borderId="10" xfId="0" applyFont="1" applyBorder="1" applyAlignment="1" applyProtection="1">
      <alignment horizontal="left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5.57421875" style="0" customWidth="1"/>
    <col min="2" max="2" width="8.7109375" style="0" customWidth="1"/>
    <col min="3" max="3" width="10.7109375" style="0" customWidth="1"/>
    <col min="4" max="4" width="6.7109375" style="0" customWidth="1"/>
    <col min="5" max="5" width="17.8515625" style="0" customWidth="1"/>
    <col min="6" max="6" width="2.140625" style="0" customWidth="1"/>
    <col min="7" max="7" width="7.421875" style="0" bestFit="1" customWidth="1"/>
    <col min="8" max="8" width="7.28125" style="0" customWidth="1"/>
    <col min="9" max="9" width="6.7109375" style="0" customWidth="1"/>
    <col min="10" max="10" width="7.8515625" style="0" bestFit="1" customWidth="1"/>
    <col min="11" max="11" width="7.00390625" style="0" bestFit="1" customWidth="1"/>
    <col min="12" max="12" width="8.8515625" style="0" bestFit="1" customWidth="1"/>
    <col min="13" max="13" width="7.57421875" style="0" customWidth="1"/>
    <col min="14" max="14" width="8.8515625" style="0" bestFit="1" customWidth="1"/>
    <col min="15" max="15" width="8.00390625" style="0" bestFit="1" customWidth="1"/>
    <col min="16" max="16" width="6.140625" style="0" customWidth="1"/>
    <col min="17" max="17" width="10.28125" style="0" customWidth="1"/>
  </cols>
  <sheetData>
    <row r="1" spans="1:17" ht="22.5" customHeight="1" thickBot="1">
      <c r="A1" s="123" t="s">
        <v>55</v>
      </c>
      <c r="B1" s="123"/>
      <c r="C1" s="123"/>
      <c r="D1" s="123"/>
      <c r="E1" s="123"/>
      <c r="F1" s="123"/>
      <c r="G1" s="123"/>
      <c r="H1" s="123"/>
      <c r="I1" s="20"/>
      <c r="J1" s="20" t="s">
        <v>33</v>
      </c>
      <c r="K1" s="130"/>
      <c r="L1" s="130"/>
      <c r="M1" s="20"/>
      <c r="N1" s="13" t="s">
        <v>16</v>
      </c>
      <c r="O1" s="131"/>
      <c r="P1" s="131"/>
      <c r="Q1" s="131"/>
    </row>
    <row r="2" spans="1:17" ht="23.25" customHeight="1" thickBot="1">
      <c r="A2" s="82" t="s">
        <v>65</v>
      </c>
      <c r="B2" s="107"/>
      <c r="C2" s="107"/>
      <c r="D2" s="107"/>
      <c r="E2" s="107"/>
      <c r="F2" s="107"/>
      <c r="G2" s="107"/>
      <c r="H2" s="108"/>
      <c r="I2" s="41"/>
      <c r="J2" s="15"/>
      <c r="K2" s="14"/>
      <c r="L2" s="15"/>
      <c r="M2" s="8"/>
      <c r="N2" s="7"/>
      <c r="O2" s="132" t="s">
        <v>17</v>
      </c>
      <c r="P2" s="132"/>
      <c r="Q2" s="132"/>
    </row>
    <row r="3" spans="1:20" s="28" customFormat="1" ht="23.25" customHeight="1">
      <c r="A3" s="109"/>
      <c r="B3" s="110"/>
      <c r="C3" s="110"/>
      <c r="D3" s="110"/>
      <c r="E3" s="110"/>
      <c r="F3" s="110"/>
      <c r="G3" s="110"/>
      <c r="H3" s="111"/>
      <c r="I3" s="34"/>
      <c r="L3" s="115" t="str">
        <f>IF(B13&lt;="C","HP/eSource/Intellitech","Apple/Intellitech")</f>
        <v>HP/eSource/Intellitech</v>
      </c>
      <c r="M3" s="116"/>
      <c r="N3" s="117"/>
      <c r="O3" s="15"/>
      <c r="P3" s="15"/>
      <c r="Q3" s="15"/>
      <c r="R3" s="27"/>
      <c r="S3" s="27"/>
      <c r="T3" s="27"/>
    </row>
    <row r="4" spans="1:20" s="2" customFormat="1" ht="15" customHeight="1" thickBot="1">
      <c r="A4" s="109"/>
      <c r="B4" s="110"/>
      <c r="C4" s="110"/>
      <c r="D4" s="110"/>
      <c r="E4" s="110"/>
      <c r="F4" s="110"/>
      <c r="G4" s="110"/>
      <c r="H4" s="111"/>
      <c r="I4" s="34"/>
      <c r="L4" s="118" t="s">
        <v>25</v>
      </c>
      <c r="M4" s="119"/>
      <c r="N4" s="120"/>
      <c r="O4" s="42"/>
      <c r="P4" s="42"/>
      <c r="Q4" s="42"/>
      <c r="R4" s="3"/>
      <c r="S4" s="3"/>
      <c r="T4" s="3"/>
    </row>
    <row r="5" spans="1:20" s="2" customFormat="1" ht="13.5" customHeight="1" thickBot="1">
      <c r="A5" s="109"/>
      <c r="B5" s="110"/>
      <c r="C5" s="110"/>
      <c r="D5" s="110"/>
      <c r="E5" s="110"/>
      <c r="F5" s="110"/>
      <c r="G5" s="110"/>
      <c r="H5" s="111"/>
      <c r="I5" s="34"/>
      <c r="J5" s="36"/>
      <c r="K5" s="35"/>
      <c r="L5" s="40"/>
      <c r="M5" s="40"/>
      <c r="N5" s="40"/>
      <c r="O5" s="40"/>
      <c r="P5" s="40"/>
      <c r="Q5" s="40"/>
      <c r="R5" s="3"/>
      <c r="S5" s="3"/>
      <c r="T5" s="3"/>
    </row>
    <row r="6" spans="1:20" s="2" customFormat="1" ht="29.25" customHeight="1">
      <c r="A6" s="109"/>
      <c r="B6" s="110"/>
      <c r="C6" s="110"/>
      <c r="D6" s="110"/>
      <c r="E6" s="110"/>
      <c r="F6" s="110"/>
      <c r="G6" s="110"/>
      <c r="H6" s="111"/>
      <c r="I6" s="34"/>
      <c r="J6" s="36"/>
      <c r="K6" s="124" t="s">
        <v>48</v>
      </c>
      <c r="L6" s="125"/>
      <c r="M6" s="125"/>
      <c r="N6" s="125"/>
      <c r="O6" s="125"/>
      <c r="P6" s="125"/>
      <c r="Q6" s="126"/>
      <c r="R6" s="3"/>
      <c r="S6" s="3"/>
      <c r="T6" s="3"/>
    </row>
    <row r="7" spans="1:20" s="2" customFormat="1" ht="15.75" customHeight="1" thickBot="1">
      <c r="A7" s="112"/>
      <c r="B7" s="113"/>
      <c r="C7" s="113"/>
      <c r="D7" s="113"/>
      <c r="E7" s="113"/>
      <c r="F7" s="113"/>
      <c r="G7" s="113"/>
      <c r="H7" s="114"/>
      <c r="I7" s="129"/>
      <c r="J7" s="129"/>
      <c r="K7" s="43" t="s">
        <v>22</v>
      </c>
      <c r="L7" s="105"/>
      <c r="M7" s="105"/>
      <c r="N7" s="105"/>
      <c r="O7" s="44" t="s">
        <v>7</v>
      </c>
      <c r="P7" s="127"/>
      <c r="Q7" s="128"/>
      <c r="R7" s="3"/>
      <c r="S7" s="3"/>
      <c r="T7" s="3"/>
    </row>
    <row r="8" spans="1:20" s="2" customFormat="1" ht="6" customHeight="1">
      <c r="A8" s="34"/>
      <c r="B8" s="34"/>
      <c r="C8" s="34"/>
      <c r="D8" s="34"/>
      <c r="E8" s="34"/>
      <c r="F8" s="34"/>
      <c r="G8" s="34"/>
      <c r="H8" s="34"/>
      <c r="I8" s="33"/>
      <c r="J8" s="33"/>
      <c r="K8" s="43"/>
      <c r="L8" s="45"/>
      <c r="M8" s="46"/>
      <c r="N8" s="47"/>
      <c r="O8" s="44"/>
      <c r="P8" s="47"/>
      <c r="Q8" s="48"/>
      <c r="R8" s="3"/>
      <c r="S8" s="3"/>
      <c r="T8" s="3"/>
    </row>
    <row r="9" spans="1:17" ht="15" customHeight="1">
      <c r="A9" s="7"/>
      <c r="B9" s="122"/>
      <c r="C9" s="122"/>
      <c r="D9" s="122"/>
      <c r="E9" s="122"/>
      <c r="F9" s="122"/>
      <c r="G9" s="122"/>
      <c r="H9" s="122"/>
      <c r="I9" s="121"/>
      <c r="J9" s="121"/>
      <c r="K9" s="43" t="s">
        <v>54</v>
      </c>
      <c r="L9" s="105"/>
      <c r="M9" s="105"/>
      <c r="N9" s="105"/>
      <c r="O9" s="44" t="s">
        <v>19</v>
      </c>
      <c r="P9" s="105"/>
      <c r="Q9" s="106"/>
    </row>
    <row r="10" spans="1:17" ht="15.75" customHeight="1">
      <c r="A10" s="7"/>
      <c r="B10" s="101" t="s">
        <v>61</v>
      </c>
      <c r="C10" s="101"/>
      <c r="D10" s="101"/>
      <c r="E10" s="101"/>
      <c r="F10" s="101"/>
      <c r="G10" s="101"/>
      <c r="H10" s="101"/>
      <c r="I10" s="37"/>
      <c r="K10" s="87" t="s">
        <v>47</v>
      </c>
      <c r="L10" s="88"/>
      <c r="M10" s="88"/>
      <c r="N10" s="83" t="s">
        <v>56</v>
      </c>
      <c r="O10" s="83"/>
      <c r="P10" s="83"/>
      <c r="Q10" s="84"/>
    </row>
    <row r="11" spans="1:17" ht="12" customHeight="1" thickBot="1">
      <c r="A11" s="7"/>
      <c r="B11" s="7"/>
      <c r="C11" s="7"/>
      <c r="D11" s="7"/>
      <c r="E11" s="7"/>
      <c r="F11" s="7"/>
      <c r="G11" s="7"/>
      <c r="H11" s="7"/>
      <c r="I11" s="7"/>
      <c r="J11" s="38"/>
      <c r="K11" s="89"/>
      <c r="L11" s="90"/>
      <c r="M11" s="90"/>
      <c r="N11" s="85"/>
      <c r="O11" s="85"/>
      <c r="P11" s="85"/>
      <c r="Q11" s="86"/>
    </row>
    <row r="12" spans="1:17" s="1" customFormat="1" ht="39.75" customHeight="1">
      <c r="A12" s="18" t="s">
        <v>21</v>
      </c>
      <c r="B12" s="18" t="s">
        <v>0</v>
      </c>
      <c r="C12" s="136" t="s">
        <v>1</v>
      </c>
      <c r="D12" s="137"/>
      <c r="E12" s="137"/>
      <c r="F12" s="138"/>
      <c r="G12" s="18" t="s">
        <v>30</v>
      </c>
      <c r="H12" s="18" t="s">
        <v>36</v>
      </c>
      <c r="I12" s="18" t="s">
        <v>32</v>
      </c>
      <c r="J12" s="18" t="s">
        <v>31</v>
      </c>
      <c r="K12" s="39" t="s">
        <v>58</v>
      </c>
      <c r="L12" s="39" t="s">
        <v>59</v>
      </c>
      <c r="M12" s="39" t="s">
        <v>9</v>
      </c>
      <c r="N12" s="39" t="s">
        <v>10</v>
      </c>
      <c r="O12" s="39" t="s">
        <v>34</v>
      </c>
      <c r="P12" s="39" t="s">
        <v>13</v>
      </c>
      <c r="Q12" s="39" t="s">
        <v>18</v>
      </c>
    </row>
    <row r="13" spans="1:17" ht="60" customHeight="1">
      <c r="A13" s="5"/>
      <c r="B13" s="5"/>
      <c r="C13" s="104">
        <f>IF(AND($B13&lt;=0),"",VLOOKUP(B13,'Package Information'!$A$3:$M$11,2,0))</f>
      </c>
      <c r="D13" s="104"/>
      <c r="E13" s="104"/>
      <c r="F13" s="104"/>
      <c r="G13" s="72">
        <f>IF(AND($B13&lt;=0),"",VLOOKUP($B13,'Package Information'!$A$3:$M$11,3,0))</f>
      </c>
      <c r="H13" s="72">
        <f>IF(AND($B13&lt;=0),"",VLOOKUP($B13,'Package Information'!$A$3:$M$11,7,0))</f>
      </c>
      <c r="I13" s="72">
        <f>IF(AND($B13&lt;=0),"",VLOOKUP($B13,'Package Information'!$A$3:$M$11,8,0))</f>
      </c>
      <c r="J13" s="73">
        <f>IF(AND($B13&lt;=0),"",VLOOKUP($B13,'Package Information'!$A$3:$M$11,9,0))</f>
      </c>
      <c r="K13" s="72">
        <f>IF(AND($B13&lt;=0),"",VLOOKUP($B13,'Package Information'!$A$3:$M$11,5,0))</f>
      </c>
      <c r="L13" s="72">
        <f>IF(AND($B13&lt;=0),"",VLOOKUP($B13,'Package Information'!$A$3:$M$11,6,0))</f>
      </c>
      <c r="M13" s="74">
        <f>IF(AND($B13&lt;=0),"",VLOOKUP($B13,'Package Information'!$A$3:$M$11,10,0))</f>
      </c>
      <c r="N13" s="74">
        <f>IF(AND($B13&lt;=0),"",VLOOKUP($B13,'Package Information'!$A$3:$M$11,11,0))</f>
      </c>
      <c r="O13" s="74">
        <f>IF(AND($B13&lt;=0),"",VLOOKUP($B13,'Package Information'!$A$3:$M$11,12,0))</f>
      </c>
      <c r="P13" s="74">
        <f>IF(AND($B13&lt;=0),"",VLOOKUP($B13,'Package Information'!$A$3:$M$11,13,0))</f>
      </c>
      <c r="Q13" s="74">
        <f>IF(B13=0,"",SUM(G13:P13)*A13)</f>
      </c>
    </row>
    <row r="14" spans="1:17" ht="60" customHeight="1">
      <c r="A14" s="5"/>
      <c r="B14" s="5"/>
      <c r="C14" s="104">
        <f>IF(AND(B14&lt;=0),"",VLOOKUP(B14,'Package Information'!$A$3:$M$11,2,0))</f>
      </c>
      <c r="D14" s="104"/>
      <c r="E14" s="104"/>
      <c r="F14" s="104"/>
      <c r="G14" s="72">
        <f>IF(AND($B14&lt;=0),"",VLOOKUP($B14,'Package Information'!$A$3:$M$11,3,0))</f>
      </c>
      <c r="H14" s="72">
        <f>IF(AND($B14&lt;=0),"",VLOOKUP($B14,'Package Information'!$A$3:$M$11,7,0))</f>
      </c>
      <c r="I14" s="72">
        <f>IF(AND($B14&lt;=0),"",VLOOKUP($B14,'Package Information'!$A$3:$M$11,8,0))</f>
      </c>
      <c r="J14" s="73">
        <f>IF(AND($B14&lt;=0),"",VLOOKUP($B14,'Package Information'!$A$3:$M$11,9,0))</f>
      </c>
      <c r="K14" s="72">
        <f>IF(AND($B14&lt;=0),"",VLOOKUP($B14,'Package Information'!$A$3:$M$11,5,0))</f>
      </c>
      <c r="L14" s="72">
        <f>IF(AND($B14&lt;=0),"",VLOOKUP($B14,'Package Information'!$A$3:$M$11,6,0))</f>
      </c>
      <c r="M14" s="74">
        <f>IF(AND($B14&lt;=0),"",VLOOKUP($B14,'Package Information'!$A$3:$M$11,10,0))</f>
      </c>
      <c r="N14" s="74">
        <f>IF(AND($B14&lt;=0),"",VLOOKUP($B14,'Package Information'!$A$3:$M$11,11,0))</f>
      </c>
      <c r="O14" s="74">
        <f>IF(AND($B14&lt;=0),"",VLOOKUP($B14,'Package Information'!$A$3:$M$11,12,0))</f>
      </c>
      <c r="P14" s="74">
        <f>IF(AND($B14&lt;=0),"",VLOOKUP($B14,'Package Information'!$A$3:$M$11,13,0))</f>
      </c>
      <c r="Q14" s="74">
        <f>IF(B14=0,"",SUM(G14:P14)*A14)</f>
      </c>
    </row>
    <row r="15" spans="1:17" ht="60" customHeight="1">
      <c r="A15" s="5"/>
      <c r="B15" s="5"/>
      <c r="C15" s="104"/>
      <c r="D15" s="104"/>
      <c r="E15" s="104"/>
      <c r="F15" s="104"/>
      <c r="G15" s="72">
        <f>IF(AND($B15&lt;=0),"",VLOOKUP($B15,'Package Information'!$A$3:$M$11,3,0))</f>
      </c>
      <c r="H15" s="72">
        <f>IF(AND($B15&lt;=0),"",VLOOKUP($B15,'Package Information'!$A$3:$M$11,7,0))</f>
      </c>
      <c r="I15" s="72">
        <f>IF(AND($B15&lt;=0),"",VLOOKUP($B15,'Package Information'!$A$3:$M$11,8,0))</f>
      </c>
      <c r="J15" s="73">
        <f>IF(AND($B15&lt;=0),"",VLOOKUP($B15,'Package Information'!$A$3:$M$11,9,0))</f>
      </c>
      <c r="K15" s="72">
        <f>IF(AND($B15&lt;=0),"",VLOOKUP($B15,'Package Information'!$A$3:$M$11,5,0))</f>
      </c>
      <c r="L15" s="72">
        <f>IF(AND($B15&lt;=0),"",VLOOKUP($B15,'Package Information'!$A$3:$M$11,6,0))</f>
      </c>
      <c r="M15" s="74">
        <f>IF(AND($B15&lt;=0),"",VLOOKUP($B15,'Package Information'!$A$3:$M$11,10,0))</f>
      </c>
      <c r="N15" s="74">
        <f>IF(AND($B15&lt;=0),"",VLOOKUP($B15,'Package Information'!$A$3:$M$11,11,0))</f>
      </c>
      <c r="O15" s="74">
        <f>IF(AND($B15&lt;=0),"",VLOOKUP($B15,'Package Information'!$A$3:$M$11,12,0))</f>
      </c>
      <c r="P15" s="74">
        <f>IF(AND($B15&lt;=0),"",VLOOKUP($B15,'Package Information'!$A$3:$M$11,13,0))</f>
      </c>
      <c r="Q15" s="74">
        <f>IF(B15=0,"",SUM(G15:P15)*A15)</f>
      </c>
    </row>
    <row r="16" spans="1:17" ht="60" customHeight="1" thickBot="1">
      <c r="A16" s="6"/>
      <c r="B16" s="6"/>
      <c r="C16" s="139">
        <f>IF(AND(B16&lt;=0),"",VLOOKUP(B16,'Package Information'!$A$3:$M$11,2,0))</f>
      </c>
      <c r="D16" s="139"/>
      <c r="E16" s="139"/>
      <c r="F16" s="139"/>
      <c r="G16" s="72">
        <f>IF(AND($B16&lt;=0),"",VLOOKUP($B16,'Package Information'!$A$3:$M$11,3,0))</f>
      </c>
      <c r="H16" s="72">
        <f>IF(AND($B16&lt;=0),"",VLOOKUP($B16,'Package Information'!$A$3:$M$11,7,0))</f>
      </c>
      <c r="I16" s="72">
        <f>IF(AND($B16&lt;=0),"",VLOOKUP($B16,'Package Information'!$A$3:$M$11,8,0))</f>
      </c>
      <c r="J16" s="73">
        <f>IF(AND($B16&lt;=0),"",VLOOKUP($B16,'Package Information'!$A$3:$M$11,9,0))</f>
      </c>
      <c r="K16" s="72">
        <f>IF(AND($B16&lt;=0),"",VLOOKUP($B16,'Package Information'!$A$3:$M$11,5,0))</f>
      </c>
      <c r="L16" s="72">
        <f>IF(AND($B16&lt;=0),"",VLOOKUP($B16,'Package Information'!$A$3:$M$11,6,0))</f>
      </c>
      <c r="M16" s="74">
        <f>IF(AND($B16&lt;=0),"",VLOOKUP($B16,'Package Information'!$A$3:$M$11,10,0))</f>
      </c>
      <c r="N16" s="74">
        <f>IF(AND($B16&lt;=0),"",VLOOKUP($B16,'Package Information'!$A$3:$M$11,11,0))</f>
      </c>
      <c r="O16" s="74">
        <f>IF(AND($B16&lt;=0),"",VLOOKUP($B16,'Package Information'!$A$3:$M$11,12,0))</f>
      </c>
      <c r="P16" s="74">
        <f>IF(AND($B16&lt;=0),"",VLOOKUP($B16,'Package Information'!$A$3:$M$11,13,0))</f>
      </c>
      <c r="Q16" s="74">
        <f>IF(B16=0,"",SUM(G16:P16)*A16)</f>
      </c>
    </row>
    <row r="17" spans="1:17" ht="15" customHeight="1" thickBot="1">
      <c r="A17" s="133" t="s">
        <v>11</v>
      </c>
      <c r="B17" s="134"/>
      <c r="C17" s="134"/>
      <c r="D17" s="134"/>
      <c r="E17" s="135"/>
      <c r="F17" s="9"/>
      <c r="G17" s="93" t="s">
        <v>3</v>
      </c>
      <c r="H17" s="102"/>
      <c r="I17" s="102"/>
      <c r="J17" s="102"/>
      <c r="K17" s="102"/>
      <c r="L17" s="103"/>
      <c r="M17" s="10"/>
      <c r="N17" s="19"/>
      <c r="O17" s="10"/>
      <c r="P17" s="99">
        <f>SUM(Q13:Q16)</f>
        <v>0</v>
      </c>
      <c r="Q17" s="100"/>
    </row>
    <row r="18" spans="1:17" ht="13.5" customHeight="1" thickTop="1">
      <c r="A18" s="58" t="s">
        <v>60</v>
      </c>
      <c r="B18" s="59" t="e">
        <f>C18</f>
        <v>#VALUE!</v>
      </c>
      <c r="C18" s="60" t="e">
        <f>IF($A$16&gt;0,$L$13*$A$13+$L$14*$A$14+$L$15*$A$15+$L$16*$A$16,IF($A$15&gt;0,$L$13*$A$13+$L$14*$A$14+$L$15*$A$15,IF($A$14&gt;0,$L$13*$A$13+$L$14*$A$14,$L$13*$A$13)))</f>
        <v>#VALUE!</v>
      </c>
      <c r="D18" s="61"/>
      <c r="E18" s="62" t="s">
        <v>38</v>
      </c>
      <c r="F18" s="11"/>
      <c r="G18" s="93" t="s">
        <v>64</v>
      </c>
      <c r="H18" s="94"/>
      <c r="I18" s="94"/>
      <c r="J18" s="94"/>
      <c r="K18" s="94"/>
      <c r="L18" s="95"/>
      <c r="M18" s="10"/>
      <c r="N18" s="10"/>
      <c r="O18" s="10"/>
      <c r="P18" s="99" t="e">
        <f>(P17-C21-C18)*0.0825</f>
        <v>#VALUE!</v>
      </c>
      <c r="Q18" s="100"/>
    </row>
    <row r="19" spans="1:17" ht="15.75">
      <c r="A19" s="63" t="s">
        <v>58</v>
      </c>
      <c r="B19" s="53" t="e">
        <f>C19+(C19*0.0825)</f>
        <v>#VALUE!</v>
      </c>
      <c r="C19" s="54" t="e">
        <f>IF($A$16&gt;0,$K$13*$A$13+$K$14*$A$14+$K$15*$A$15+$K$16*$A$16,IF($A$15&gt;0,$K$13*$A$13+$K$14*$A$14+$K$15*$A$15,IF($A$14&gt;0,$K$13*$A$13+$K$14*$A$14,$K$13*$A$13)))</f>
        <v>#VALUE!</v>
      </c>
      <c r="D19" s="12"/>
      <c r="E19" s="64" t="e">
        <f>P17-SUM(C18:C23)</f>
        <v>#VALUE!</v>
      </c>
      <c r="F19" s="7"/>
      <c r="G19" s="96" t="s">
        <v>15</v>
      </c>
      <c r="H19" s="97"/>
      <c r="I19" s="97"/>
      <c r="J19" s="97"/>
      <c r="K19" s="97"/>
      <c r="L19" s="98"/>
      <c r="M19" s="51"/>
      <c r="N19" s="51"/>
      <c r="O19" s="52"/>
      <c r="P19" s="91" t="e">
        <f>SUM(P17:Q18)</f>
        <v>#VALUE!</v>
      </c>
      <c r="Q19" s="92"/>
    </row>
    <row r="20" spans="1:6" ht="13.5" customHeight="1">
      <c r="A20" s="63" t="s">
        <v>9</v>
      </c>
      <c r="B20" s="53" t="e">
        <f>C20+(C20*0.0825)</f>
        <v>#VALUE!</v>
      </c>
      <c r="C20" s="54" t="e">
        <f>IF($A$16&gt;0,$M$13*$A$13+$M$14*$A$14+$M$15*$A$15+$M$16*$A$16,IF($A$15&gt;0,$M$13*$A$13+$M$14*$A$14+$M$15*$A$15,IF($A$14&gt;0,$M$13*$A$13+$M$14*$A$14,$M$13*$A$13)))</f>
        <v>#VALUE!</v>
      </c>
      <c r="D20" s="49" t="s">
        <v>42</v>
      </c>
      <c r="E20" s="65" t="e">
        <f>E19*0.0825</f>
        <v>#VALUE!</v>
      </c>
      <c r="F20" s="7"/>
    </row>
    <row r="21" spans="1:8" ht="13.5" customHeight="1">
      <c r="A21" s="63" t="s">
        <v>50</v>
      </c>
      <c r="B21" s="53" t="e">
        <f>C21</f>
        <v>#VALUE!</v>
      </c>
      <c r="C21" s="54" t="e">
        <f>IF($A$16&gt;0,$N$13*$A$13+$N$14*$A$14+$N$15*$A$15+$N$16*$A$16,IF($A$15&gt;0,$N$13*$A$13+$N$14*$A$14+$N$15*$A$15,IF($A$14&gt;0,$N$13*$A$13+$N$14*$A$14,$N$13*$A$13)))</f>
        <v>#VALUE!</v>
      </c>
      <c r="D21" s="12"/>
      <c r="E21" s="66" t="e">
        <f>SUM(E19:E20)</f>
        <v>#VALUE!</v>
      </c>
      <c r="F21" s="7"/>
      <c r="H21" s="50" t="s">
        <v>63</v>
      </c>
    </row>
    <row r="22" spans="1:6" ht="13.5" customHeight="1">
      <c r="A22" s="63" t="s">
        <v>35</v>
      </c>
      <c r="B22" s="53" t="e">
        <f>C22</f>
        <v>#VALUE!</v>
      </c>
      <c r="C22" s="54" t="e">
        <f>IF($A$16&gt;0,$O$13*$A$13+$O$14*$A$14+$O$15*$A$15+$O$16*$A$16,IF($A$15&gt;0,$O$13*$A$13+$O$14*$A$14+$O$15*$A$15,IF($A$14&gt;0,$O$13*$A$13+$O$14*$A$14,$O$13*$A$13)))</f>
        <v>#VALUE!</v>
      </c>
      <c r="D22" s="12"/>
      <c r="E22" s="65"/>
      <c r="F22" s="7"/>
    </row>
    <row r="23" spans="1:6" ht="13.5" customHeight="1">
      <c r="A23" s="63" t="s">
        <v>49</v>
      </c>
      <c r="B23" s="53" t="e">
        <f>C23+(C23*0.0825)</f>
        <v>#VALUE!</v>
      </c>
      <c r="C23" s="54" t="e">
        <f>IF($A$16&gt;0,$P$13*$A$13+$P$14*$A$14+$P$15*$A$15+$P$16*$A$16,IF($A$15&gt;0,$P$13*$A$13+$P$14*$A$14+$P$15*$A$15,IF($A$14&gt;0,$P$13*$A$13+$P$14*$A$14,$P$13*$A$13)))</f>
        <v>#VALUE!</v>
      </c>
      <c r="D23" s="12"/>
      <c r="E23" s="65"/>
      <c r="F23" s="7"/>
    </row>
    <row r="24" spans="1:5" ht="13.5" thickBot="1">
      <c r="A24" s="67" t="s">
        <v>23</v>
      </c>
      <c r="B24" s="68" t="e">
        <f>C24+(C24*0.0825)</f>
        <v>#VALUE!</v>
      </c>
      <c r="C24" s="69" t="e">
        <f>IF($A$16&gt;0,$J$13*$A$13+$J$14*$A$14+$J$15*$A$15+$J$16*$A$16,IF($A$15&gt;0,$J$13*$A$13+$J$14*$A$14+$J$15*$A$15,IF($A$14&gt;0,$J$13*$A$13+$J$14*$A$14,$J$13*$A$13)))</f>
        <v>#VALUE!</v>
      </c>
      <c r="D24" s="70" t="s">
        <v>62</v>
      </c>
      <c r="E24" s="71" t="e">
        <f>SUM(B18:B23)</f>
        <v>#VALUE!</v>
      </c>
    </row>
    <row r="25" ht="13.5" thickTop="1"/>
  </sheetData>
  <sheetProtection sheet="1" objects="1" scenarios="1" selectLockedCells="1"/>
  <mergeCells count="30">
    <mergeCell ref="A17:E17"/>
    <mergeCell ref="C12:F12"/>
    <mergeCell ref="C13:F13"/>
    <mergeCell ref="C14:F14"/>
    <mergeCell ref="C16:F16"/>
    <mergeCell ref="A1:H1"/>
    <mergeCell ref="K6:Q6"/>
    <mergeCell ref="P7:Q7"/>
    <mergeCell ref="I7:J7"/>
    <mergeCell ref="K1:L1"/>
    <mergeCell ref="O1:Q1"/>
    <mergeCell ref="O2:Q2"/>
    <mergeCell ref="L7:N7"/>
    <mergeCell ref="L9:N9"/>
    <mergeCell ref="P9:Q9"/>
    <mergeCell ref="A2:H7"/>
    <mergeCell ref="L3:N3"/>
    <mergeCell ref="L4:N4"/>
    <mergeCell ref="I9:J9"/>
    <mergeCell ref="B9:H9"/>
    <mergeCell ref="N10:Q11"/>
    <mergeCell ref="K10:M11"/>
    <mergeCell ref="P19:Q19"/>
    <mergeCell ref="G18:L18"/>
    <mergeCell ref="G19:L19"/>
    <mergeCell ref="P18:Q18"/>
    <mergeCell ref="B10:H10"/>
    <mergeCell ref="P17:Q17"/>
    <mergeCell ref="G17:L17"/>
    <mergeCell ref="C15:F15"/>
  </mergeCells>
  <conditionalFormatting sqref="A13">
    <cfRule type="cellIs" priority="1" dxfId="0" operator="greaterThan" stopIfTrue="1">
      <formula>0</formula>
    </cfRule>
  </conditionalFormatting>
  <printOptions horizontalCentered="1"/>
  <pageMargins left="0" right="0" top="0.25" bottom="0.25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4"/>
  <sheetViews>
    <sheetView showGridLines="0" workbookViewId="0" topLeftCell="A1">
      <selection activeCell="B4" sqref="B4:C4"/>
    </sheetView>
  </sheetViews>
  <sheetFormatPr defaultColWidth="9.140625" defaultRowHeight="12.75"/>
  <cols>
    <col min="1" max="1" width="15.421875" style="0" customWidth="1"/>
    <col min="2" max="2" width="14.28125" style="0" customWidth="1"/>
    <col min="3" max="3" width="13.00390625" style="0" customWidth="1"/>
    <col min="4" max="4" width="12.00390625" style="0" customWidth="1"/>
    <col min="5" max="5" width="29.140625" style="0" customWidth="1"/>
  </cols>
  <sheetData>
    <row r="1" spans="1:5" ht="35.25" customHeight="1">
      <c r="A1" s="142" t="s">
        <v>51</v>
      </c>
      <c r="B1" s="142"/>
      <c r="C1" s="142"/>
      <c r="D1" s="142"/>
      <c r="E1" s="142"/>
    </row>
    <row r="2" spans="1:5" ht="59.25" customHeight="1">
      <c r="A2" s="143" t="s">
        <v>53</v>
      </c>
      <c r="B2" s="144"/>
      <c r="C2" s="144"/>
      <c r="D2" s="144"/>
      <c r="E2" s="145"/>
    </row>
    <row r="3" spans="1:5" ht="9" customHeight="1">
      <c r="A3" s="31"/>
      <c r="B3" s="32"/>
      <c r="C3" s="32"/>
      <c r="D3" s="32"/>
      <c r="E3" s="32"/>
    </row>
    <row r="4" spans="1:5" s="3" customFormat="1" ht="39.75" customHeight="1" thickBot="1">
      <c r="A4" s="55" t="s">
        <v>52</v>
      </c>
      <c r="B4" s="146"/>
      <c r="C4" s="146"/>
      <c r="D4" s="57" t="s">
        <v>57</v>
      </c>
      <c r="E4" s="56"/>
    </row>
    <row r="5" spans="1:5" ht="19.5" customHeight="1">
      <c r="A5" s="140"/>
      <c r="B5" s="141"/>
      <c r="C5" s="141"/>
      <c r="D5" s="140"/>
      <c r="E5" s="141"/>
    </row>
    <row r="6" spans="1:5" ht="45" customHeight="1">
      <c r="A6" s="26" t="s">
        <v>45</v>
      </c>
      <c r="B6" s="24" t="s">
        <v>43</v>
      </c>
      <c r="C6" s="24" t="s">
        <v>44</v>
      </c>
      <c r="D6" s="24" t="s">
        <v>46</v>
      </c>
      <c r="E6" s="25" t="s">
        <v>66</v>
      </c>
    </row>
    <row r="7" spans="1:5" ht="14.25">
      <c r="A7" s="29"/>
      <c r="B7" s="29"/>
      <c r="C7" s="29"/>
      <c r="D7" s="29"/>
      <c r="E7" s="30"/>
    </row>
    <row r="8" spans="1:5" ht="14.25">
      <c r="A8" s="29"/>
      <c r="B8" s="29"/>
      <c r="C8" s="29"/>
      <c r="D8" s="29"/>
      <c r="E8" s="30"/>
    </row>
    <row r="9" spans="1:5" ht="14.25">
      <c r="A9" s="29"/>
      <c r="B9" s="29"/>
      <c r="C9" s="29"/>
      <c r="D9" s="29"/>
      <c r="E9" s="30"/>
    </row>
    <row r="10" spans="1:5" ht="14.25">
      <c r="A10" s="29"/>
      <c r="B10" s="29"/>
      <c r="C10" s="29"/>
      <c r="D10" s="29"/>
      <c r="E10" s="30"/>
    </row>
    <row r="11" spans="1:5" ht="14.25">
      <c r="A11" s="29"/>
      <c r="B11" s="29"/>
      <c r="C11" s="29"/>
      <c r="D11" s="29"/>
      <c r="E11" s="30"/>
    </row>
    <row r="12" spans="1:5" ht="14.25">
      <c r="A12" s="29"/>
      <c r="B12" s="29"/>
      <c r="C12" s="29"/>
      <c r="D12" s="29"/>
      <c r="E12" s="30"/>
    </row>
    <row r="13" spans="1:5" ht="14.25">
      <c r="A13" s="29"/>
      <c r="B13" s="29"/>
      <c r="C13" s="29"/>
      <c r="D13" s="29"/>
      <c r="E13" s="30"/>
    </row>
    <row r="14" spans="1:5" ht="14.25">
      <c r="A14" s="29"/>
      <c r="B14" s="29"/>
      <c r="C14" s="29"/>
      <c r="D14" s="29"/>
      <c r="E14" s="30"/>
    </row>
    <row r="15" spans="1:5" ht="14.25">
      <c r="A15" s="29"/>
      <c r="B15" s="29"/>
      <c r="C15" s="29"/>
      <c r="D15" s="29"/>
      <c r="E15" s="30"/>
    </row>
    <row r="16" spans="1:5" ht="14.25">
      <c r="A16" s="29"/>
      <c r="B16" s="29"/>
      <c r="C16" s="29"/>
      <c r="D16" s="29"/>
      <c r="E16" s="30"/>
    </row>
    <row r="17" spans="1:5" ht="14.25">
      <c r="A17" s="29"/>
      <c r="B17" s="29"/>
      <c r="C17" s="29"/>
      <c r="D17" s="29"/>
      <c r="E17" s="30"/>
    </row>
    <row r="18" spans="1:5" ht="14.25">
      <c r="A18" s="29"/>
      <c r="B18" s="29"/>
      <c r="C18" s="29"/>
      <c r="D18" s="29"/>
      <c r="E18" s="30"/>
    </row>
    <row r="19" spans="1:5" ht="14.25">
      <c r="A19" s="29"/>
      <c r="B19" s="29"/>
      <c r="C19" s="29"/>
      <c r="D19" s="29"/>
      <c r="E19" s="30"/>
    </row>
    <row r="20" spans="1:5" ht="14.25">
      <c r="A20" s="29"/>
      <c r="B20" s="29"/>
      <c r="C20" s="29"/>
      <c r="D20" s="29"/>
      <c r="E20" s="30"/>
    </row>
    <row r="21" spans="1:5" ht="14.25">
      <c r="A21" s="29"/>
      <c r="B21" s="29"/>
      <c r="C21" s="29"/>
      <c r="D21" s="29"/>
      <c r="E21" s="30"/>
    </row>
    <row r="22" spans="1:5" ht="14.25">
      <c r="A22" s="29"/>
      <c r="B22" s="29"/>
      <c r="C22" s="29"/>
      <c r="D22" s="29"/>
      <c r="E22" s="30"/>
    </row>
    <row r="23" spans="1:5" ht="14.25">
      <c r="A23" s="29"/>
      <c r="B23" s="29"/>
      <c r="C23" s="29"/>
      <c r="D23" s="29"/>
      <c r="E23" s="30"/>
    </row>
    <row r="24" spans="1:5" ht="14.25">
      <c r="A24" s="29"/>
      <c r="B24" s="29"/>
      <c r="C24" s="29"/>
      <c r="D24" s="29"/>
      <c r="E24" s="30"/>
    </row>
    <row r="25" spans="1:5" ht="14.25">
      <c r="A25" s="29"/>
      <c r="B25" s="29"/>
      <c r="C25" s="29"/>
      <c r="D25" s="29"/>
      <c r="E25" s="30"/>
    </row>
    <row r="26" spans="1:5" ht="14.25">
      <c r="A26" s="29"/>
      <c r="B26" s="29"/>
      <c r="C26" s="29"/>
      <c r="D26" s="29"/>
      <c r="E26" s="30"/>
    </row>
    <row r="27" spans="1:5" ht="14.25">
      <c r="A27" s="29"/>
      <c r="B27" s="29"/>
      <c r="C27" s="29"/>
      <c r="D27" s="29"/>
      <c r="E27" s="30"/>
    </row>
    <row r="28" spans="1:5" ht="14.25">
      <c r="A28" s="29"/>
      <c r="B28" s="29"/>
      <c r="C28" s="29"/>
      <c r="D28" s="29"/>
      <c r="E28" s="30"/>
    </row>
    <row r="29" spans="1:5" ht="14.25">
      <c r="A29" s="29"/>
      <c r="B29" s="29"/>
      <c r="C29" s="29"/>
      <c r="D29" s="29"/>
      <c r="E29" s="30"/>
    </row>
    <row r="30" spans="1:5" ht="14.25">
      <c r="A30" s="29"/>
      <c r="B30" s="29"/>
      <c r="C30" s="29"/>
      <c r="D30" s="29"/>
      <c r="E30" s="30"/>
    </row>
    <row r="31" spans="1:5" ht="14.25">
      <c r="A31" s="29"/>
      <c r="B31" s="29"/>
      <c r="C31" s="29"/>
      <c r="D31" s="29"/>
      <c r="E31" s="30"/>
    </row>
    <row r="32" spans="1:5" ht="14.25">
      <c r="A32" s="29"/>
      <c r="B32" s="29"/>
      <c r="C32" s="29"/>
      <c r="D32" s="29"/>
      <c r="E32" s="30"/>
    </row>
    <row r="33" spans="1:5" ht="14.25">
      <c r="A33" s="29"/>
      <c r="B33" s="29"/>
      <c r="C33" s="29"/>
      <c r="D33" s="29"/>
      <c r="E33" s="30"/>
    </row>
    <row r="34" spans="1:5" ht="14.25">
      <c r="A34" s="29"/>
      <c r="B34" s="29"/>
      <c r="C34" s="29"/>
      <c r="D34" s="29"/>
      <c r="E34" s="30"/>
    </row>
    <row r="35" spans="1:5" ht="14.25">
      <c r="A35" s="29"/>
      <c r="B35" s="29"/>
      <c r="C35" s="29"/>
      <c r="D35" s="29"/>
      <c r="E35" s="30"/>
    </row>
    <row r="36" spans="1:5" ht="14.25">
      <c r="A36" s="29"/>
      <c r="B36" s="29"/>
      <c r="C36" s="29"/>
      <c r="D36" s="29"/>
      <c r="E36" s="30"/>
    </row>
    <row r="37" spans="1:5" ht="14.25">
      <c r="A37" s="29"/>
      <c r="B37" s="29"/>
      <c r="C37" s="29"/>
      <c r="D37" s="29"/>
      <c r="E37" s="30"/>
    </row>
    <row r="38" spans="1:5" ht="14.25">
      <c r="A38" s="29"/>
      <c r="B38" s="29"/>
      <c r="C38" s="29"/>
      <c r="D38" s="29"/>
      <c r="E38" s="30"/>
    </row>
    <row r="39" spans="1:5" ht="14.25">
      <c r="A39" s="29"/>
      <c r="B39" s="29"/>
      <c r="C39" s="29"/>
      <c r="D39" s="29"/>
      <c r="E39" s="30"/>
    </row>
    <row r="40" spans="1:5" ht="14.25">
      <c r="A40" s="29"/>
      <c r="B40" s="29"/>
      <c r="C40" s="29"/>
      <c r="D40" s="29"/>
      <c r="E40" s="30"/>
    </row>
    <row r="41" spans="1:5" ht="14.25">
      <c r="A41" s="29"/>
      <c r="B41" s="29"/>
      <c r="C41" s="29"/>
      <c r="D41" s="29"/>
      <c r="E41" s="30"/>
    </row>
    <row r="42" spans="1:5" ht="14.25">
      <c r="A42" s="29"/>
      <c r="B42" s="29"/>
      <c r="C42" s="29"/>
      <c r="D42" s="29"/>
      <c r="E42" s="30"/>
    </row>
    <row r="43" spans="1:5" ht="14.25">
      <c r="A43" s="29"/>
      <c r="B43" s="29"/>
      <c r="C43" s="29"/>
      <c r="D43" s="29"/>
      <c r="E43" s="30"/>
    </row>
    <row r="44" spans="1:5" ht="14.25">
      <c r="A44" s="29"/>
      <c r="B44" s="29"/>
      <c r="C44" s="29"/>
      <c r="D44" s="29"/>
      <c r="E44" s="30"/>
    </row>
    <row r="45" spans="1:5" ht="14.25">
      <c r="A45" s="29"/>
      <c r="B45" s="29"/>
      <c r="C45" s="29"/>
      <c r="D45" s="29"/>
      <c r="E45" s="30"/>
    </row>
    <row r="46" spans="1:5" ht="14.25">
      <c r="A46" s="29"/>
      <c r="B46" s="29"/>
      <c r="C46" s="29"/>
      <c r="D46" s="29"/>
      <c r="E46" s="30"/>
    </row>
    <row r="47" spans="1:5" ht="14.25">
      <c r="A47" s="29"/>
      <c r="B47" s="29"/>
      <c r="C47" s="29"/>
      <c r="D47" s="29"/>
      <c r="E47" s="30"/>
    </row>
    <row r="48" spans="1:5" ht="14.25">
      <c r="A48" s="29"/>
      <c r="B48" s="29"/>
      <c r="C48" s="29"/>
      <c r="D48" s="29"/>
      <c r="E48" s="30"/>
    </row>
    <row r="49" spans="1:5" ht="14.25">
      <c r="A49" s="29"/>
      <c r="B49" s="29"/>
      <c r="C49" s="29"/>
      <c r="D49" s="29"/>
      <c r="E49" s="30"/>
    </row>
    <row r="50" spans="1:5" ht="14.25">
      <c r="A50" s="29"/>
      <c r="B50" s="29"/>
      <c r="C50" s="29"/>
      <c r="D50" s="29"/>
      <c r="E50" s="30"/>
    </row>
    <row r="51" spans="1:5" ht="14.25">
      <c r="A51" s="29"/>
      <c r="B51" s="29"/>
      <c r="C51" s="29"/>
      <c r="D51" s="29"/>
      <c r="E51" s="30"/>
    </row>
    <row r="52" spans="1:5" ht="14.25">
      <c r="A52" s="29"/>
      <c r="B52" s="29"/>
      <c r="C52" s="29"/>
      <c r="D52" s="29"/>
      <c r="E52" s="30"/>
    </row>
    <row r="53" spans="1:5" ht="14.25">
      <c r="A53" s="29"/>
      <c r="B53" s="29"/>
      <c r="C53" s="29"/>
      <c r="D53" s="29"/>
      <c r="E53" s="30"/>
    </row>
    <row r="54" spans="1:5" ht="14.25">
      <c r="A54" s="29"/>
      <c r="B54" s="29"/>
      <c r="C54" s="29"/>
      <c r="D54" s="29"/>
      <c r="E54" s="30"/>
    </row>
    <row r="55" spans="1:5" ht="14.25">
      <c r="A55" s="29"/>
      <c r="B55" s="29"/>
      <c r="C55" s="29"/>
      <c r="D55" s="29"/>
      <c r="E55" s="30"/>
    </row>
    <row r="56" spans="1:5" ht="14.25">
      <c r="A56" s="29"/>
      <c r="B56" s="29"/>
      <c r="C56" s="29"/>
      <c r="D56" s="29"/>
      <c r="E56" s="30"/>
    </row>
    <row r="57" spans="1:5" ht="14.25">
      <c r="A57" s="29"/>
      <c r="B57" s="29"/>
      <c r="C57" s="29"/>
      <c r="D57" s="29"/>
      <c r="E57" s="30"/>
    </row>
    <row r="58" spans="1:5" ht="14.25">
      <c r="A58" s="29"/>
      <c r="B58" s="29"/>
      <c r="C58" s="29"/>
      <c r="D58" s="29"/>
      <c r="E58" s="30"/>
    </row>
    <row r="59" spans="1:5" ht="14.25">
      <c r="A59" s="29"/>
      <c r="B59" s="29"/>
      <c r="C59" s="29"/>
      <c r="D59" s="29"/>
      <c r="E59" s="30"/>
    </row>
    <row r="60" spans="1:5" ht="14.25">
      <c r="A60" s="29"/>
      <c r="B60" s="29"/>
      <c r="C60" s="29"/>
      <c r="D60" s="29"/>
      <c r="E60" s="30"/>
    </row>
    <row r="61" spans="1:5" ht="14.25">
      <c r="A61" s="29"/>
      <c r="B61" s="29"/>
      <c r="C61" s="29"/>
      <c r="D61" s="29"/>
      <c r="E61" s="30"/>
    </row>
    <row r="62" spans="1:5" ht="14.25">
      <c r="A62" s="29"/>
      <c r="B62" s="29"/>
      <c r="C62" s="29"/>
      <c r="D62" s="29"/>
      <c r="E62" s="30"/>
    </row>
    <row r="63" spans="1:5" ht="14.25">
      <c r="A63" s="29"/>
      <c r="B63" s="29"/>
      <c r="C63" s="29"/>
      <c r="D63" s="29"/>
      <c r="E63" s="30"/>
    </row>
    <row r="64" spans="1:5" ht="12.75">
      <c r="A64" s="30"/>
      <c r="B64" s="30"/>
      <c r="C64" s="30"/>
      <c r="D64" s="30"/>
      <c r="E64" s="30"/>
    </row>
    <row r="65" spans="1:5" ht="12.75">
      <c r="A65" s="30"/>
      <c r="B65" s="30"/>
      <c r="C65" s="30"/>
      <c r="D65" s="30"/>
      <c r="E65" s="30"/>
    </row>
    <row r="66" spans="1:5" ht="12.75">
      <c r="A66" s="30"/>
      <c r="B66" s="30"/>
      <c r="C66" s="30"/>
      <c r="D66" s="30"/>
      <c r="E66" s="30"/>
    </row>
    <row r="67" spans="1:5" ht="12.75">
      <c r="A67" s="30"/>
      <c r="B67" s="30"/>
      <c r="C67" s="30"/>
      <c r="D67" s="30"/>
      <c r="E67" s="30"/>
    </row>
    <row r="68" spans="1:5" ht="12.75">
      <c r="A68" s="30"/>
      <c r="B68" s="30"/>
      <c r="C68" s="30"/>
      <c r="D68" s="30"/>
      <c r="E68" s="30"/>
    </row>
    <row r="69" spans="1:5" ht="12.75">
      <c r="A69" s="30"/>
      <c r="B69" s="30"/>
      <c r="C69" s="30"/>
      <c r="D69" s="30"/>
      <c r="E69" s="30"/>
    </row>
    <row r="70" spans="1:5" ht="12.75">
      <c r="A70" s="30"/>
      <c r="B70" s="30"/>
      <c r="C70" s="30"/>
      <c r="D70" s="30"/>
      <c r="E70" s="30"/>
    </row>
    <row r="71" spans="1:5" ht="12.75">
      <c r="A71" s="30"/>
      <c r="B71" s="30"/>
      <c r="C71" s="30"/>
      <c r="D71" s="30"/>
      <c r="E71" s="30"/>
    </row>
    <row r="72" spans="1:5" ht="12.75">
      <c r="A72" s="30"/>
      <c r="B72" s="30"/>
      <c r="C72" s="30"/>
      <c r="D72" s="30"/>
      <c r="E72" s="30"/>
    </row>
    <row r="73" spans="1:5" ht="12.75">
      <c r="A73" s="30"/>
      <c r="B73" s="30"/>
      <c r="C73" s="30"/>
      <c r="D73" s="30"/>
      <c r="E73" s="30"/>
    </row>
    <row r="74" spans="1:5" ht="12.75">
      <c r="A74" s="30"/>
      <c r="B74" s="30"/>
      <c r="C74" s="30"/>
      <c r="D74" s="30"/>
      <c r="E74" s="30"/>
    </row>
    <row r="75" spans="1:5" ht="12.75">
      <c r="A75" s="30"/>
      <c r="B75" s="30"/>
      <c r="C75" s="30"/>
      <c r="D75" s="30"/>
      <c r="E75" s="30"/>
    </row>
    <row r="76" spans="1:5" ht="12.75">
      <c r="A76" s="30"/>
      <c r="B76" s="30"/>
      <c r="C76" s="30"/>
      <c r="D76" s="30"/>
      <c r="E76" s="30"/>
    </row>
    <row r="77" spans="1:5" ht="12.75">
      <c r="A77" s="30"/>
      <c r="B77" s="30"/>
      <c r="C77" s="30"/>
      <c r="D77" s="30"/>
      <c r="E77" s="30"/>
    </row>
    <row r="78" spans="1:5" ht="12.75">
      <c r="A78" s="30"/>
      <c r="B78" s="30"/>
      <c r="C78" s="30"/>
      <c r="D78" s="30"/>
      <c r="E78" s="30"/>
    </row>
    <row r="79" spans="1:5" ht="12.75">
      <c r="A79" s="30"/>
      <c r="B79" s="30"/>
      <c r="C79" s="30"/>
      <c r="D79" s="30"/>
      <c r="E79" s="30"/>
    </row>
    <row r="80" spans="1:5" ht="12.75">
      <c r="A80" s="30"/>
      <c r="B80" s="30"/>
      <c r="C80" s="30"/>
      <c r="D80" s="30"/>
      <c r="E80" s="30"/>
    </row>
    <row r="81" spans="1:5" ht="12.75">
      <c r="A81" s="30"/>
      <c r="B81" s="30"/>
      <c r="C81" s="30"/>
      <c r="D81" s="30"/>
      <c r="E81" s="30"/>
    </row>
    <row r="82" spans="1:5" ht="12.75">
      <c r="A82" s="30"/>
      <c r="B82" s="30"/>
      <c r="C82" s="30"/>
      <c r="D82" s="30"/>
      <c r="E82" s="30"/>
    </row>
    <row r="83" spans="1:5" ht="12.75">
      <c r="A83" s="30"/>
      <c r="B83" s="30"/>
      <c r="C83" s="30"/>
      <c r="D83" s="30"/>
      <c r="E83" s="30"/>
    </row>
    <row r="84" spans="1:5" ht="12.75">
      <c r="A84" s="30"/>
      <c r="B84" s="30"/>
      <c r="C84" s="30"/>
      <c r="D84" s="30"/>
      <c r="E84" s="30"/>
    </row>
  </sheetData>
  <sheetProtection sheet="1" objects="1" scenarios="1" selectLockedCells="1"/>
  <mergeCells count="4">
    <mergeCell ref="A5:E5"/>
    <mergeCell ref="A1:E1"/>
    <mergeCell ref="A2:E2"/>
    <mergeCell ref="B4:C4"/>
  </mergeCells>
  <printOptions horizontalCentered="1"/>
  <pageMargins left="0.75" right="0.75" top="0.7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pane ySplit="1" topLeftCell="BM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8.00390625" style="0" customWidth="1"/>
    <col min="2" max="2" width="44.8515625" style="0" customWidth="1"/>
    <col min="3" max="3" width="7.8515625" style="0" customWidth="1"/>
    <col min="4" max="4" width="4.28125" style="0" customWidth="1"/>
    <col min="5" max="5" width="6.421875" style="0" bestFit="1" customWidth="1"/>
    <col min="6" max="6" width="5.00390625" style="0" bestFit="1" customWidth="1"/>
    <col min="7" max="7" width="7.140625" style="0" customWidth="1"/>
    <col min="8" max="8" width="6.140625" style="0" customWidth="1"/>
    <col min="9" max="9" width="7.8515625" style="0" bestFit="1" customWidth="1"/>
    <col min="10" max="10" width="6.28125" style="0" customWidth="1"/>
    <col min="11" max="11" width="7.00390625" style="0" customWidth="1"/>
    <col min="12" max="12" width="5.00390625" style="0" bestFit="1" customWidth="1"/>
    <col min="13" max="13" width="5.28125" style="0" customWidth="1"/>
    <col min="14" max="14" width="12.00390625" style="0" customWidth="1"/>
  </cols>
  <sheetData>
    <row r="1" spans="1:13" ht="60" customHeight="1">
      <c r="A1" s="16" t="s">
        <v>41</v>
      </c>
      <c r="B1" s="16" t="s">
        <v>1</v>
      </c>
      <c r="C1" s="17" t="s">
        <v>28</v>
      </c>
      <c r="D1" s="17" t="s">
        <v>27</v>
      </c>
      <c r="E1" s="17" t="s">
        <v>8</v>
      </c>
      <c r="F1" s="17" t="s">
        <v>14</v>
      </c>
      <c r="G1" s="17" t="s">
        <v>37</v>
      </c>
      <c r="H1" s="17" t="s">
        <v>26</v>
      </c>
      <c r="I1" s="17" t="s">
        <v>23</v>
      </c>
      <c r="J1" s="17" t="s">
        <v>12</v>
      </c>
      <c r="K1" s="17" t="s">
        <v>10</v>
      </c>
      <c r="L1" s="17" t="s">
        <v>35</v>
      </c>
      <c r="M1" s="17" t="s">
        <v>13</v>
      </c>
    </row>
    <row r="2" spans="1:13" ht="12.7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1:13" ht="69.75" customHeight="1">
      <c r="A3" s="75" t="s">
        <v>2</v>
      </c>
      <c r="B3" s="78" t="s">
        <v>75</v>
      </c>
      <c r="C3" s="79">
        <v>858</v>
      </c>
      <c r="D3" s="79"/>
      <c r="E3" s="79">
        <v>60</v>
      </c>
      <c r="F3" s="79">
        <v>35</v>
      </c>
      <c r="G3" s="79">
        <v>8</v>
      </c>
      <c r="H3" s="79"/>
      <c r="I3" s="80"/>
      <c r="J3" s="79">
        <v>32</v>
      </c>
      <c r="K3" s="79">
        <v>50</v>
      </c>
      <c r="L3" s="79">
        <v>24</v>
      </c>
      <c r="M3" s="79">
        <v>2</v>
      </c>
    </row>
    <row r="4" spans="1:13" ht="69.75" customHeight="1">
      <c r="A4" s="75" t="s">
        <v>4</v>
      </c>
      <c r="B4" s="78" t="s">
        <v>70</v>
      </c>
      <c r="C4" s="79">
        <v>849</v>
      </c>
      <c r="D4" s="79"/>
      <c r="E4" s="79">
        <v>60</v>
      </c>
      <c r="F4" s="79">
        <v>35</v>
      </c>
      <c r="G4" s="79">
        <v>8</v>
      </c>
      <c r="H4" s="79"/>
      <c r="I4" s="80"/>
      <c r="J4" s="79">
        <v>32</v>
      </c>
      <c r="K4" s="79">
        <v>50</v>
      </c>
      <c r="L4" s="79">
        <v>24</v>
      </c>
      <c r="M4" s="79">
        <v>2</v>
      </c>
    </row>
    <row r="5" spans="1:13" ht="32.25" customHeight="1">
      <c r="A5" s="75" t="s">
        <v>5</v>
      </c>
      <c r="B5" s="77" t="s">
        <v>69</v>
      </c>
      <c r="C5" s="79">
        <v>19522</v>
      </c>
      <c r="D5" s="79"/>
      <c r="E5" s="79">
        <v>1200</v>
      </c>
      <c r="F5" s="79">
        <v>700</v>
      </c>
      <c r="G5" s="79">
        <v>160</v>
      </c>
      <c r="H5" s="79"/>
      <c r="I5" s="80"/>
      <c r="J5" s="79">
        <v>640</v>
      </c>
      <c r="K5" s="79">
        <v>1000</v>
      </c>
      <c r="L5" s="79">
        <v>480</v>
      </c>
      <c r="M5" s="79">
        <v>40</v>
      </c>
    </row>
    <row r="6" spans="1:13" ht="55.5" customHeight="1">
      <c r="A6" s="75" t="s">
        <v>6</v>
      </c>
      <c r="B6" s="78" t="s">
        <v>71</v>
      </c>
      <c r="C6" s="79">
        <v>1149</v>
      </c>
      <c r="D6" s="79"/>
      <c r="E6" s="79">
        <v>50</v>
      </c>
      <c r="F6" s="79">
        <v>35</v>
      </c>
      <c r="G6" s="79">
        <v>8</v>
      </c>
      <c r="H6" s="79">
        <v>119</v>
      </c>
      <c r="I6" s="81">
        <v>0</v>
      </c>
      <c r="J6" s="79">
        <v>32</v>
      </c>
      <c r="K6" s="79">
        <v>50</v>
      </c>
      <c r="L6" s="79"/>
      <c r="M6" s="79"/>
    </row>
    <row r="7" spans="1:13" ht="67.5" customHeight="1">
      <c r="A7" s="75" t="s">
        <v>20</v>
      </c>
      <c r="B7" s="78" t="s">
        <v>72</v>
      </c>
      <c r="C7" s="79">
        <v>989</v>
      </c>
      <c r="D7" s="79"/>
      <c r="E7" s="79">
        <v>50</v>
      </c>
      <c r="F7" s="79">
        <v>35</v>
      </c>
      <c r="G7" s="79">
        <v>6</v>
      </c>
      <c r="H7" s="79">
        <v>150</v>
      </c>
      <c r="I7" s="81">
        <v>0</v>
      </c>
      <c r="J7" s="79">
        <v>32</v>
      </c>
      <c r="K7" s="79">
        <v>50</v>
      </c>
      <c r="L7" s="79"/>
      <c r="M7" s="79"/>
    </row>
    <row r="8" spans="1:13" ht="69.75" customHeight="1">
      <c r="A8" s="76" t="s">
        <v>24</v>
      </c>
      <c r="B8" s="78" t="s">
        <v>73</v>
      </c>
      <c r="C8" s="79">
        <v>1159</v>
      </c>
      <c r="D8" s="79"/>
      <c r="E8" s="79">
        <v>50</v>
      </c>
      <c r="F8" s="79">
        <v>35</v>
      </c>
      <c r="G8" s="79">
        <v>6</v>
      </c>
      <c r="H8" s="79">
        <v>183</v>
      </c>
      <c r="I8" s="81">
        <v>0</v>
      </c>
      <c r="J8" s="79">
        <v>32</v>
      </c>
      <c r="K8" s="79">
        <v>50</v>
      </c>
      <c r="L8" s="79"/>
      <c r="M8" s="79"/>
    </row>
    <row r="9" spans="1:13" ht="57" customHeight="1">
      <c r="A9" s="76" t="s">
        <v>29</v>
      </c>
      <c r="B9" s="78" t="s">
        <v>74</v>
      </c>
      <c r="C9" s="79">
        <v>1799</v>
      </c>
      <c r="D9" s="79"/>
      <c r="E9" s="79">
        <v>50</v>
      </c>
      <c r="F9" s="79">
        <v>30</v>
      </c>
      <c r="G9" s="79">
        <v>6</v>
      </c>
      <c r="H9" s="79">
        <v>239</v>
      </c>
      <c r="I9" s="80">
        <v>0</v>
      </c>
      <c r="J9" s="79">
        <v>32</v>
      </c>
      <c r="K9" s="79">
        <v>50</v>
      </c>
      <c r="L9" s="79"/>
      <c r="M9" s="79"/>
    </row>
    <row r="10" spans="1:13" ht="35.25" customHeight="1">
      <c r="A10" s="76" t="s">
        <v>39</v>
      </c>
      <c r="B10" s="77" t="s">
        <v>67</v>
      </c>
      <c r="C10" s="79">
        <v>14399</v>
      </c>
      <c r="D10" s="79"/>
      <c r="E10" s="79">
        <v>500</v>
      </c>
      <c r="F10" s="79">
        <v>350</v>
      </c>
      <c r="G10" s="79">
        <v>60</v>
      </c>
      <c r="H10" s="79"/>
      <c r="I10" s="80">
        <f>I9*10</f>
        <v>0</v>
      </c>
      <c r="J10" s="79">
        <v>320</v>
      </c>
      <c r="K10" s="79">
        <v>500</v>
      </c>
      <c r="L10" s="79"/>
      <c r="M10" s="79"/>
    </row>
    <row r="11" spans="1:13" ht="30" customHeight="1">
      <c r="A11" s="76" t="s">
        <v>40</v>
      </c>
      <c r="B11" s="77" t="s">
        <v>68</v>
      </c>
      <c r="C11" s="79">
        <v>26899</v>
      </c>
      <c r="D11" s="79"/>
      <c r="E11" s="79">
        <v>1000</v>
      </c>
      <c r="F11" s="79">
        <v>700</v>
      </c>
      <c r="G11" s="79">
        <v>120</v>
      </c>
      <c r="H11" s="79"/>
      <c r="I11" s="80">
        <f>I10*2</f>
        <v>0</v>
      </c>
      <c r="J11" s="79">
        <v>640</v>
      </c>
      <c r="K11" s="79">
        <v>1000</v>
      </c>
      <c r="L11" s="79"/>
      <c r="M11" s="79"/>
    </row>
    <row r="12" ht="12.75">
      <c r="B12" s="4"/>
    </row>
  </sheetData>
  <sheetProtection sheet="1" objects="1" scenarios="1"/>
  <printOptions/>
  <pageMargins left="0.5" right="0.25" top="0.25" bottom="0.2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 Unified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White</dc:creator>
  <cp:keywords/>
  <dc:description/>
  <cp:lastModifiedBy>ABC</cp:lastModifiedBy>
  <cp:lastPrinted>2008-07-28T22:05:21Z</cp:lastPrinted>
  <dcterms:created xsi:type="dcterms:W3CDTF">2007-03-12T04:42:58Z</dcterms:created>
  <dcterms:modified xsi:type="dcterms:W3CDTF">2008-07-28T22:13:21Z</dcterms:modified>
  <cp:category/>
  <cp:version/>
  <cp:contentType/>
  <cp:contentStatus/>
</cp:coreProperties>
</file>